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Ptto 201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B3"/>
  <c r="I5"/>
  <c r="E22"/>
  <c r="K11"/>
  <c r="K5" l="1"/>
  <c r="E21"/>
  <c r="E20"/>
  <c r="E19" s="1"/>
  <c r="I4"/>
  <c r="B32"/>
  <c r="H20"/>
  <c r="H19" s="1"/>
  <c r="J25"/>
  <c r="J24"/>
  <c r="B17"/>
  <c r="K17" s="1"/>
  <c r="E14"/>
  <c r="E12" s="1"/>
  <c r="C14"/>
  <c r="B14"/>
  <c r="B12" s="1"/>
  <c r="H13"/>
  <c r="H12" s="1"/>
  <c r="C13"/>
  <c r="C12" s="1"/>
  <c r="G13"/>
  <c r="G12" s="1"/>
  <c r="F13"/>
  <c r="F12" s="1"/>
  <c r="D13"/>
  <c r="D12" s="1"/>
  <c r="K28"/>
  <c r="A3"/>
  <c r="J3"/>
  <c r="A4"/>
  <c r="A5"/>
  <c r="A6"/>
  <c r="K6"/>
  <c r="A7"/>
  <c r="K7"/>
  <c r="A8"/>
  <c r="K8"/>
  <c r="K9"/>
  <c r="K10"/>
  <c r="A12"/>
  <c r="I12"/>
  <c r="J12"/>
  <c r="A13"/>
  <c r="A14"/>
  <c r="A15"/>
  <c r="K15"/>
  <c r="A16"/>
  <c r="C16"/>
  <c r="D16"/>
  <c r="E16"/>
  <c r="F16"/>
  <c r="G16"/>
  <c r="H16"/>
  <c r="I16"/>
  <c r="J16"/>
  <c r="A17"/>
  <c r="A18"/>
  <c r="K18"/>
  <c r="A19"/>
  <c r="B19"/>
  <c r="C19"/>
  <c r="D19"/>
  <c r="F19"/>
  <c r="G19"/>
  <c r="I19"/>
  <c r="J19"/>
  <c r="A21"/>
  <c r="B21"/>
  <c r="C21"/>
  <c r="D21"/>
  <c r="F21"/>
  <c r="G21"/>
  <c r="H21"/>
  <c r="I21"/>
  <c r="J21"/>
  <c r="A23"/>
  <c r="B23"/>
  <c r="C23"/>
  <c r="D23"/>
  <c r="E23"/>
  <c r="F23"/>
  <c r="G23"/>
  <c r="H23"/>
  <c r="I23"/>
  <c r="A24"/>
  <c r="K24"/>
  <c r="A25"/>
  <c r="A26"/>
  <c r="K26"/>
  <c r="A27"/>
  <c r="B27"/>
  <c r="C27"/>
  <c r="D27"/>
  <c r="E27"/>
  <c r="F27"/>
  <c r="G27"/>
  <c r="H27"/>
  <c r="I27"/>
  <c r="A28"/>
  <c r="A29"/>
  <c r="K29"/>
  <c r="B30"/>
  <c r="C30"/>
  <c r="D30"/>
  <c r="E30"/>
  <c r="F30"/>
  <c r="G30"/>
  <c r="H30"/>
  <c r="I30"/>
  <c r="J30"/>
  <c r="C32"/>
  <c r="D32"/>
  <c r="E32"/>
  <c r="F32"/>
  <c r="G32"/>
  <c r="H32"/>
  <c r="I32"/>
  <c r="J32"/>
  <c r="K25"/>
  <c r="J27"/>
  <c r="J23" l="1"/>
  <c r="J35" s="1"/>
  <c r="K4"/>
  <c r="K30"/>
  <c r="K22"/>
  <c r="C35"/>
  <c r="K27"/>
  <c r="D35"/>
  <c r="K16"/>
  <c r="B16"/>
  <c r="H35"/>
  <c r="K32"/>
  <c r="F35"/>
  <c r="G35"/>
  <c r="K21"/>
  <c r="B35"/>
  <c r="K12"/>
  <c r="I35"/>
  <c r="K3"/>
  <c r="K23"/>
  <c r="E35"/>
  <c r="K19"/>
  <c r="K20"/>
  <c r="K14"/>
  <c r="K13"/>
  <c r="K35" l="1"/>
</calcChain>
</file>

<file path=xl/comments1.xml><?xml version="1.0" encoding="utf-8"?>
<comments xmlns="http://schemas.openxmlformats.org/spreadsheetml/2006/main">
  <authors>
    <author>USUARIO</author>
  </authors>
  <commentList>
    <comment ref="I4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53348.20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53348.20 Teletón 2012 - fundación teletón
973.82Teletón 2012 - 2.1
806.96 Teletón 2012 - 3.1
6770.93 Teletón 2012 - 6.3
99300 saldos de Teletón 2012
70000 saldos cuenta teletón 2013</t>
        </r>
      </text>
    </comment>
    <comment ref="I9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10 000 (Teletón 2012-2.2)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Teletón 2011
</t>
        </r>
      </text>
    </comment>
    <comment ref="J18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Teletón 2012 - 3.2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3738.80 - Teletón 2011</t>
        </r>
      </text>
    </comment>
    <comment ref="J28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5015.63 Teletón 2012-7.1
</t>
        </r>
      </text>
    </comment>
  </commentList>
</comments>
</file>

<file path=xl/sharedStrings.xml><?xml version="1.0" encoding="utf-8"?>
<sst xmlns="http://schemas.openxmlformats.org/spreadsheetml/2006/main" count="22" uniqueCount="22">
  <si>
    <t>Rubro \ Sede</t>
  </si>
  <si>
    <t>Sede Chiclayo</t>
  </si>
  <si>
    <t>Sede Lima</t>
  </si>
  <si>
    <t>Sede Arequipa</t>
  </si>
  <si>
    <t>Sede Cusco</t>
  </si>
  <si>
    <t>Sede Piura AOH SJD</t>
  </si>
  <si>
    <t>Sede Piura Centro de Reposo</t>
  </si>
  <si>
    <t>Sede Iquitos</t>
  </si>
  <si>
    <t>Fundación Teletón</t>
  </si>
  <si>
    <t>Curia Provincial - OH</t>
  </si>
  <si>
    <t>TOTAL GENERAL</t>
  </si>
  <si>
    <t>1.6. Cuota Oritel</t>
  </si>
  <si>
    <t>4.1. Obras</t>
  </si>
  <si>
    <t>5.1 Equipos</t>
  </si>
  <si>
    <t>TOTAL GASTOS ELEGIBLES        S/.</t>
  </si>
  <si>
    <t>1.7. Cuota Curia Provincial</t>
  </si>
  <si>
    <t>8. Devoluciones</t>
  </si>
  <si>
    <t>8.1. Letras en cobranza/Fundación Osma</t>
  </si>
  <si>
    <t>9. Medicinas e Insumos Clínicos</t>
  </si>
  <si>
    <t>9.1. Medicinas</t>
  </si>
  <si>
    <t>PRESUPUESTO GENERAL DE FIDEICOMISO - TELETON 2013 / V-1  - 25-NOV-2014</t>
  </si>
  <si>
    <t>1.8. Imprevisto y Gastos Financieros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</si>
</sst>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164" fontId="4" fillId="0" borderId="6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1"/>
    </xf>
    <xf numFmtId="164" fontId="4" fillId="0" borderId="8" xfId="1" applyNumberFormat="1" applyFont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164" fontId="6" fillId="2" borderId="10" xfId="1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7" fillId="3" borderId="11" xfId="0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4" fillId="0" borderId="14" xfId="0" applyFont="1" applyBorder="1"/>
    <xf numFmtId="164" fontId="4" fillId="0" borderId="0" xfId="0" applyNumberFormat="1" applyFont="1"/>
    <xf numFmtId="0" fontId="4" fillId="0" borderId="11" xfId="0" applyFont="1" applyBorder="1" applyAlignment="1">
      <alignment horizontal="left" vertical="center" wrapText="1" indent="1"/>
    </xf>
    <xf numFmtId="164" fontId="4" fillId="0" borderId="1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164" fontId="7" fillId="2" borderId="10" xfId="1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ENTACION%20PPTTO%202013\Presupuesto%20Inicial%20Teleton%20201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erdoNov 2012"/>
      <sheetName val="Inicial"/>
      <sheetName val="Becas2012"/>
      <sheetName val="Inst-1"/>
      <sheetName val="Ptto 2012 al 12-03-2013"/>
      <sheetName val="Ptto 2012 al 20-05-2013 (2)"/>
    </sheetNames>
    <sheetDataSet>
      <sheetData sheetId="0" refreshError="1"/>
      <sheetData sheetId="1" refreshError="1">
        <row r="5">
          <cell r="A5" t="str">
            <v>1. FUNDACIÓN TELETÓN</v>
          </cell>
        </row>
        <row r="6">
          <cell r="A6" t="str">
            <v>1.1. Producción evento Teletón 2013</v>
          </cell>
        </row>
        <row r="7">
          <cell r="A7" t="str">
            <v>1.2. Gastos de gestión</v>
          </cell>
        </row>
        <row r="8">
          <cell r="A8" t="str">
            <v>1.3. Talleres Oritel</v>
          </cell>
        </row>
        <row r="9">
          <cell r="A9" t="str">
            <v>1.4. Auditoria</v>
          </cell>
        </row>
        <row r="10">
          <cell r="A10" t="str">
            <v>1.5. Otros eventos de recaudación</v>
          </cell>
        </row>
        <row r="11">
          <cell r="A11" t="str">
            <v>2. Becas de Salud</v>
          </cell>
        </row>
        <row r="12">
          <cell r="A12" t="str">
            <v>2.1. Becas para dar salud</v>
          </cell>
        </row>
        <row r="13">
          <cell r="A13" t="str">
            <v>2.2. Becas para dar salud (historias de vida)</v>
          </cell>
        </row>
        <row r="14">
          <cell r="A14" t="str">
            <v>2.3. Becas casos sociales (externos)</v>
          </cell>
        </row>
        <row r="15">
          <cell r="A15" t="str">
            <v>3. Pre-inversión</v>
          </cell>
        </row>
        <row r="16">
          <cell r="A16" t="str">
            <v>3.1. Plan Director</v>
          </cell>
        </row>
        <row r="17">
          <cell r="A17" t="str">
            <v>3.2. Expediente Técnico</v>
          </cell>
        </row>
        <row r="18">
          <cell r="A18" t="str">
            <v>4. Infraestructura</v>
          </cell>
        </row>
        <row r="22">
          <cell r="A22" t="str">
            <v>5. Equipamiento</v>
          </cell>
        </row>
        <row r="24">
          <cell r="A24" t="str">
            <v>6. Programa de Capacitación 2012</v>
          </cell>
        </row>
        <row r="25">
          <cell r="A25" t="str">
            <v>6.1. Evento Proyectos y Recaudación de Fondos</v>
          </cell>
        </row>
        <row r="26">
          <cell r="A26" t="str">
            <v>6.2. Plan de Capacitación - Curia</v>
          </cell>
        </row>
        <row r="27">
          <cell r="A27" t="str">
            <v>6.3. Plan de Capacitación a Voluntarios</v>
          </cell>
        </row>
        <row r="28">
          <cell r="A28" t="str">
            <v>7. Programa de Seguimiento y Monitoreo</v>
          </cell>
        </row>
        <row r="29">
          <cell r="A29" t="str">
            <v>7.1. Proyectos - Curia</v>
          </cell>
        </row>
        <row r="30">
          <cell r="A30" t="str">
            <v>7.2. Fundación Teletón SJD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C14" sqref="C14"/>
    </sheetView>
  </sheetViews>
  <sheetFormatPr baseColWidth="10" defaultRowHeight="12"/>
  <cols>
    <col min="1" max="1" width="30.42578125" style="1" customWidth="1"/>
    <col min="2" max="2" width="10" style="1" customWidth="1"/>
    <col min="3" max="3" width="10.7109375" style="1" customWidth="1"/>
    <col min="4" max="5" width="10.42578125" style="1" customWidth="1"/>
    <col min="6" max="7" width="10.7109375" style="1" customWidth="1"/>
    <col min="8" max="8" width="10.28515625" style="1" customWidth="1"/>
    <col min="9" max="9" width="10.42578125" style="1" customWidth="1"/>
    <col min="10" max="10" width="10.28515625" style="1" customWidth="1"/>
    <col min="11" max="11" width="11" style="1" customWidth="1"/>
    <col min="12" max="175" width="11.42578125" style="1"/>
    <col min="176" max="176" width="4.42578125" style="1" customWidth="1"/>
    <col min="177" max="177" width="5" style="1" customWidth="1"/>
    <col min="178" max="178" width="34.42578125" style="1" customWidth="1"/>
    <col min="179" max="179" width="10.7109375" style="1" customWidth="1"/>
    <col min="180" max="180" width="11.5703125" style="1" customWidth="1"/>
    <col min="181" max="181" width="11.42578125" style="1"/>
    <col min="182" max="182" width="11.140625" style="1" customWidth="1"/>
    <col min="183" max="16384" width="11.42578125" style="1"/>
  </cols>
  <sheetData>
    <row r="1" spans="1:16" ht="15.75" thickBot="1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s="4" customFormat="1" ht="36.7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6" s="4" customFormat="1" ht="12.75">
      <c r="A3" s="5" t="str">
        <f>+[1]Inicial!A5</f>
        <v>1. FUNDACIÓN TELETÓN</v>
      </c>
      <c r="B3" s="6">
        <f>SUM(B4:B11)</f>
        <v>0</v>
      </c>
      <c r="C3" s="6">
        <f t="shared" ref="C3:I3" si="0">SUM(C4:C11)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954579.2</v>
      </c>
      <c r="J3" s="6">
        <f t="shared" ref="C3:J3" si="1">SUM(J4:J10)</f>
        <v>26220</v>
      </c>
      <c r="K3" s="23">
        <f>SUM(B3:J3)</f>
        <v>980799.2</v>
      </c>
    </row>
    <row r="4" spans="1:16" s="4" customFormat="1" ht="17.25" customHeight="1">
      <c r="A4" s="7" t="str">
        <f>+[1]Inicial!A6</f>
        <v>1.1. Producción evento Teletón 2013</v>
      </c>
      <c r="B4" s="8"/>
      <c r="C4" s="8"/>
      <c r="D4" s="8"/>
      <c r="E4" s="8"/>
      <c r="F4" s="8"/>
      <c r="G4" s="8"/>
      <c r="H4" s="8"/>
      <c r="I4" s="8">
        <f>386209.55+53348.2+22500+19175.2</f>
        <v>481232.95</v>
      </c>
      <c r="J4" s="8"/>
      <c r="K4" s="8">
        <f>SUM(B4:J4)</f>
        <v>481232.95</v>
      </c>
    </row>
    <row r="5" spans="1:16" s="4" customFormat="1">
      <c r="A5" s="7" t="str">
        <f>+[1]Inicial!A7</f>
        <v>1.2. Gastos de gestión</v>
      </c>
      <c r="B5" s="8"/>
      <c r="C5" s="8"/>
      <c r="D5" s="8"/>
      <c r="E5" s="8"/>
      <c r="F5" s="8"/>
      <c r="G5" s="8"/>
      <c r="H5" s="8"/>
      <c r="I5" s="8">
        <f>260921.91+973.82+806.96+6770.93+5015.63+9825.66+4000+99300+40000</f>
        <v>427614.91</v>
      </c>
      <c r="J5" s="8"/>
      <c r="K5" s="8">
        <f>SUM(B5:J5)</f>
        <v>427614.91</v>
      </c>
    </row>
    <row r="6" spans="1:16" s="4" customFormat="1">
      <c r="A6" s="7" t="str">
        <f>+[1]Inicial!A8</f>
        <v>1.3. Talleres Oritel</v>
      </c>
      <c r="B6" s="8"/>
      <c r="C6" s="8"/>
      <c r="D6" s="8"/>
      <c r="E6" s="8"/>
      <c r="F6" s="8"/>
      <c r="G6" s="8"/>
      <c r="H6" s="8"/>
      <c r="I6" s="8"/>
      <c r="J6" s="8"/>
      <c r="K6" s="8">
        <f t="shared" ref="K6:K29" si="2">SUM(B6:J6)</f>
        <v>0</v>
      </c>
    </row>
    <row r="7" spans="1:16" s="4" customFormat="1">
      <c r="A7" s="7" t="str">
        <f>+[1]Inicial!A9</f>
        <v>1.4. Auditoria</v>
      </c>
      <c r="B7" s="8"/>
      <c r="C7" s="8"/>
      <c r="D7" s="8"/>
      <c r="E7" s="8"/>
      <c r="F7" s="8"/>
      <c r="G7" s="8"/>
      <c r="H7" s="8"/>
      <c r="I7" s="8">
        <v>0</v>
      </c>
      <c r="J7" s="8"/>
      <c r="K7" s="8">
        <f t="shared" si="2"/>
        <v>0</v>
      </c>
    </row>
    <row r="8" spans="1:16" s="4" customFormat="1">
      <c r="A8" s="7" t="str">
        <f>+[1]Inicial!A10</f>
        <v>1.5. Otros eventos de recaudación</v>
      </c>
      <c r="B8" s="9"/>
      <c r="C8" s="8"/>
      <c r="D8" s="8"/>
      <c r="E8" s="8"/>
      <c r="F8" s="8"/>
      <c r="G8" s="8"/>
      <c r="H8" s="8"/>
      <c r="I8" s="8"/>
      <c r="J8" s="8"/>
      <c r="K8" s="8">
        <f t="shared" si="2"/>
        <v>0</v>
      </c>
    </row>
    <row r="9" spans="1:16" s="4" customFormat="1">
      <c r="A9" s="7" t="s">
        <v>11</v>
      </c>
      <c r="B9" s="9"/>
      <c r="C9" s="8"/>
      <c r="D9" s="8"/>
      <c r="E9" s="8"/>
      <c r="F9" s="8"/>
      <c r="G9" s="8"/>
      <c r="H9" s="8"/>
      <c r="I9" s="8">
        <v>0</v>
      </c>
      <c r="J9" s="8"/>
      <c r="K9" s="8">
        <f t="shared" si="2"/>
        <v>0</v>
      </c>
    </row>
    <row r="10" spans="1:16" s="4" customFormat="1">
      <c r="A10" s="7" t="s">
        <v>15</v>
      </c>
      <c r="B10" s="9"/>
      <c r="C10" s="8"/>
      <c r="D10" s="8"/>
      <c r="E10" s="8"/>
      <c r="F10" s="8"/>
      <c r="G10" s="8"/>
      <c r="H10" s="8"/>
      <c r="I10" s="8"/>
      <c r="J10" s="8">
        <v>26220</v>
      </c>
      <c r="K10" s="8">
        <f t="shared" si="2"/>
        <v>26220</v>
      </c>
    </row>
    <row r="11" spans="1:16" s="4" customFormat="1" ht="12.75" customHeight="1">
      <c r="A11" s="7" t="s">
        <v>21</v>
      </c>
      <c r="B11" s="9"/>
      <c r="C11" s="8"/>
      <c r="D11" s="8"/>
      <c r="E11" s="8"/>
      <c r="F11" s="8"/>
      <c r="G11" s="8"/>
      <c r="H11" s="8"/>
      <c r="I11" s="8">
        <v>45731.34</v>
      </c>
      <c r="J11" s="8"/>
      <c r="K11" s="8">
        <f t="shared" si="2"/>
        <v>45731.34</v>
      </c>
    </row>
    <row r="12" spans="1:16" s="4" customFormat="1" ht="12.75">
      <c r="A12" s="12" t="str">
        <f>+[1]Inicial!A11</f>
        <v>2. Becas de Salud</v>
      </c>
      <c r="B12" s="13">
        <f>+B13+B14+B15</f>
        <v>50000</v>
      </c>
      <c r="C12" s="13">
        <f t="shared" ref="C12:J12" si="3">+C13+C14+C15</f>
        <v>128769.51000000001</v>
      </c>
      <c r="D12" s="13">
        <f t="shared" si="3"/>
        <v>2202.11</v>
      </c>
      <c r="E12" s="13">
        <f t="shared" si="3"/>
        <v>30000</v>
      </c>
      <c r="F12" s="13">
        <f t="shared" si="3"/>
        <v>46258</v>
      </c>
      <c r="G12" s="13">
        <f t="shared" si="3"/>
        <v>12348</v>
      </c>
      <c r="H12" s="13">
        <f t="shared" si="3"/>
        <v>22299</v>
      </c>
      <c r="I12" s="13">
        <f t="shared" si="3"/>
        <v>72263.600000000006</v>
      </c>
      <c r="J12" s="13">
        <f t="shared" si="3"/>
        <v>0</v>
      </c>
      <c r="K12" s="24">
        <f>SUM(B12:J12)</f>
        <v>364140.22</v>
      </c>
    </row>
    <row r="13" spans="1:16" s="4" customFormat="1">
      <c r="A13" s="7" t="str">
        <f>+[1]Inicial!A12</f>
        <v>2.1. Becas para dar salud</v>
      </c>
      <c r="B13" s="8">
        <v>0</v>
      </c>
      <c r="C13" s="8">
        <f>59769.51</f>
        <v>59769.51</v>
      </c>
      <c r="D13" s="8">
        <f>2202.11</f>
        <v>2202.11</v>
      </c>
      <c r="E13" s="8">
        <v>0</v>
      </c>
      <c r="F13" s="8">
        <f>29818</f>
        <v>29818</v>
      </c>
      <c r="G13" s="8">
        <f>12348</f>
        <v>12348</v>
      </c>
      <c r="H13" s="8">
        <f>22299</f>
        <v>22299</v>
      </c>
      <c r="I13" s="8"/>
      <c r="J13" s="8"/>
      <c r="K13" s="8">
        <f t="shared" si="2"/>
        <v>126436.62</v>
      </c>
    </row>
    <row r="14" spans="1:16" s="4" customFormat="1" ht="24">
      <c r="A14" s="7" t="str">
        <f>+[1]Inicial!A13</f>
        <v>2.2. Becas para dar salud (historias de vida)</v>
      </c>
      <c r="B14" s="8">
        <f>20000+30000</f>
        <v>50000</v>
      </c>
      <c r="C14" s="8">
        <f>44000+25000</f>
        <v>69000</v>
      </c>
      <c r="D14" s="8">
        <v>0</v>
      </c>
      <c r="E14" s="8">
        <f>20000+10000</f>
        <v>30000</v>
      </c>
      <c r="F14" s="8">
        <v>16440</v>
      </c>
      <c r="G14" s="8"/>
      <c r="H14" s="8">
        <v>0</v>
      </c>
      <c r="I14" s="8"/>
      <c r="J14" s="8"/>
      <c r="K14" s="8">
        <f t="shared" si="2"/>
        <v>165440</v>
      </c>
      <c r="P14" s="22"/>
    </row>
    <row r="15" spans="1:16" s="4" customFormat="1" ht="12.75" thickBot="1">
      <c r="A15" s="10" t="str">
        <f>+[1]Inicial!A14</f>
        <v>2.3. Becas casos sociales (externos)</v>
      </c>
      <c r="B15" s="11"/>
      <c r="C15" s="11"/>
      <c r="D15" s="11"/>
      <c r="E15" s="11"/>
      <c r="F15" s="11"/>
      <c r="G15" s="11"/>
      <c r="H15" s="11"/>
      <c r="I15" s="11">
        <v>72263.600000000006</v>
      </c>
      <c r="J15" s="11"/>
      <c r="K15" s="11">
        <f t="shared" si="2"/>
        <v>72263.600000000006</v>
      </c>
    </row>
    <row r="16" spans="1:16" s="4" customFormat="1" ht="12.75">
      <c r="A16" s="12" t="str">
        <f>+[1]Inicial!A15</f>
        <v>3. Pre-inversión</v>
      </c>
      <c r="B16" s="13">
        <f>+B17+B18</f>
        <v>10000</v>
      </c>
      <c r="C16" s="13">
        <f t="shared" ref="C16:J16" si="4">+C17+C18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  <c r="H16" s="13">
        <f t="shared" si="4"/>
        <v>15000</v>
      </c>
      <c r="I16" s="13">
        <f t="shared" si="4"/>
        <v>0</v>
      </c>
      <c r="J16" s="13">
        <f t="shared" si="4"/>
        <v>25000</v>
      </c>
      <c r="K16" s="24">
        <f t="shared" si="2"/>
        <v>50000</v>
      </c>
    </row>
    <row r="17" spans="1:11" s="4" customFormat="1">
      <c r="A17" s="7" t="str">
        <f>+[1]Inicial!A16</f>
        <v>3.1. Plan Director</v>
      </c>
      <c r="B17" s="8">
        <f>10000</f>
        <v>10000</v>
      </c>
      <c r="C17" s="8"/>
      <c r="D17" s="8"/>
      <c r="E17" s="8"/>
      <c r="F17" s="8"/>
      <c r="G17" s="8"/>
      <c r="H17" s="8"/>
      <c r="I17" s="8"/>
      <c r="J17" s="8"/>
      <c r="K17" s="8">
        <f t="shared" si="2"/>
        <v>10000</v>
      </c>
    </row>
    <row r="18" spans="1:11" s="4" customFormat="1" ht="12.75" thickBot="1">
      <c r="A18" s="10" t="str">
        <f>+[1]Inicial!A17</f>
        <v>3.2. Expediente Técnico</v>
      </c>
      <c r="B18" s="11"/>
      <c r="C18" s="11"/>
      <c r="D18" s="11"/>
      <c r="E18" s="11"/>
      <c r="F18" s="11"/>
      <c r="G18" s="11"/>
      <c r="H18" s="11">
        <v>15000</v>
      </c>
      <c r="I18" s="11"/>
      <c r="J18" s="11">
        <v>25000</v>
      </c>
      <c r="K18" s="11">
        <f t="shared" si="2"/>
        <v>40000</v>
      </c>
    </row>
    <row r="19" spans="1:11" s="4" customFormat="1" ht="12.75">
      <c r="A19" s="12" t="str">
        <f>+[1]Inicial!A18</f>
        <v>4. Infraestructura</v>
      </c>
      <c r="B19" s="13">
        <f>+B20</f>
        <v>0</v>
      </c>
      <c r="C19" s="13">
        <f t="shared" ref="C19:J19" si="5">+C20</f>
        <v>0</v>
      </c>
      <c r="D19" s="13">
        <f t="shared" si="5"/>
        <v>0</v>
      </c>
      <c r="E19" s="13">
        <f>+E20</f>
        <v>48687.040000000001</v>
      </c>
      <c r="F19" s="13">
        <f t="shared" si="5"/>
        <v>0</v>
      </c>
      <c r="G19" s="13">
        <f t="shared" si="5"/>
        <v>0</v>
      </c>
      <c r="H19" s="13">
        <f t="shared" si="5"/>
        <v>753632.49</v>
      </c>
      <c r="I19" s="13">
        <f t="shared" si="5"/>
        <v>0</v>
      </c>
      <c r="J19" s="13">
        <f t="shared" si="5"/>
        <v>0</v>
      </c>
      <c r="K19" s="24">
        <f t="shared" si="2"/>
        <v>802319.53</v>
      </c>
    </row>
    <row r="20" spans="1:11" s="4" customFormat="1" ht="12.75" thickBot="1">
      <c r="A20" s="10" t="s">
        <v>12</v>
      </c>
      <c r="B20" s="11"/>
      <c r="C20" s="11"/>
      <c r="D20" s="11"/>
      <c r="E20" s="11">
        <f>44948.24+3738.8</f>
        <v>48687.040000000001</v>
      </c>
      <c r="F20" s="11"/>
      <c r="G20" s="11"/>
      <c r="H20" s="11">
        <f>367629.49+386003</f>
        <v>753632.49</v>
      </c>
      <c r="I20" s="11"/>
      <c r="J20" s="11"/>
      <c r="K20" s="11">
        <f>SUM(B20:J20)</f>
        <v>802319.53</v>
      </c>
    </row>
    <row r="21" spans="1:11" s="4" customFormat="1" ht="12.75">
      <c r="A21" s="12" t="str">
        <f>+[1]Inicial!A22</f>
        <v>5. Equipamiento</v>
      </c>
      <c r="B21" s="13">
        <f>+B22</f>
        <v>101490.62</v>
      </c>
      <c r="C21" s="13">
        <f t="shared" ref="C21:J21" si="6">+C22</f>
        <v>100000</v>
      </c>
      <c r="D21" s="13">
        <f t="shared" si="6"/>
        <v>0</v>
      </c>
      <c r="E21" s="13">
        <f t="shared" si="6"/>
        <v>162000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24">
        <f t="shared" si="2"/>
        <v>363490.62</v>
      </c>
    </row>
    <row r="22" spans="1:11" s="4" customFormat="1" ht="12.75" thickBot="1">
      <c r="A22" s="10" t="s">
        <v>13</v>
      </c>
      <c r="B22" s="11">
        <v>101490.62</v>
      </c>
      <c r="C22" s="11">
        <v>100000</v>
      </c>
      <c r="D22" s="11"/>
      <c r="E22" s="11">
        <f>102000+60000</f>
        <v>162000</v>
      </c>
      <c r="F22" s="11"/>
      <c r="G22" s="11"/>
      <c r="H22" s="11"/>
      <c r="I22" s="11"/>
      <c r="J22" s="11"/>
      <c r="K22" s="11">
        <f t="shared" si="2"/>
        <v>363490.62</v>
      </c>
    </row>
    <row r="23" spans="1:11" s="4" customFormat="1" ht="12.75">
      <c r="A23" s="12" t="str">
        <f>+[1]Inicial!A24</f>
        <v>6. Programa de Capacitación 2012</v>
      </c>
      <c r="B23" s="13">
        <f>+B24+B25+B26</f>
        <v>0</v>
      </c>
      <c r="C23" s="13">
        <f t="shared" ref="C23:H23" si="7">+C24+C25+C26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>+I24+I25+I26</f>
        <v>0</v>
      </c>
      <c r="J23" s="13">
        <f>+J24+J25+J26</f>
        <v>66323.5</v>
      </c>
      <c r="K23" s="24">
        <f t="shared" si="2"/>
        <v>66323.5</v>
      </c>
    </row>
    <row r="24" spans="1:11" s="4" customFormat="1" ht="24">
      <c r="A24" s="7" t="str">
        <f>+[1]Inicial!A25</f>
        <v>6.1. Evento Proyectos y Recaudación de Fondos</v>
      </c>
      <c r="B24" s="8"/>
      <c r="C24" s="8"/>
      <c r="D24" s="8"/>
      <c r="E24" s="8"/>
      <c r="F24" s="8"/>
      <c r="G24" s="8"/>
      <c r="H24" s="8"/>
      <c r="I24" s="8"/>
      <c r="J24" s="8">
        <f>23045.49+4349.01</f>
        <v>27394.5</v>
      </c>
      <c r="K24" s="8">
        <f t="shared" si="2"/>
        <v>27394.5</v>
      </c>
    </row>
    <row r="25" spans="1:11" s="4" customFormat="1">
      <c r="A25" s="7" t="str">
        <f>+[1]Inicial!A26</f>
        <v>6.2. Plan de Capacitación - Curia</v>
      </c>
      <c r="B25" s="8"/>
      <c r="C25" s="8"/>
      <c r="D25" s="8"/>
      <c r="E25" s="8"/>
      <c r="F25" s="8"/>
      <c r="G25" s="8"/>
      <c r="H25" s="8"/>
      <c r="I25" s="8"/>
      <c r="J25" s="8">
        <f>38929</f>
        <v>38929</v>
      </c>
      <c r="K25" s="8">
        <f>SUM(B25:J25)</f>
        <v>38929</v>
      </c>
    </row>
    <row r="26" spans="1:11" s="4" customFormat="1" ht="24.75" thickBot="1">
      <c r="A26" s="10" t="str">
        <f>+[1]Inicial!A27</f>
        <v>6.3. Plan de Capacitación a Voluntarios</v>
      </c>
      <c r="B26" s="11"/>
      <c r="C26" s="11"/>
      <c r="D26" s="11"/>
      <c r="E26" s="11"/>
      <c r="F26" s="11"/>
      <c r="G26" s="11"/>
      <c r="H26" s="11"/>
      <c r="I26" s="11"/>
      <c r="J26" s="11"/>
      <c r="K26" s="11">
        <f t="shared" si="2"/>
        <v>0</v>
      </c>
    </row>
    <row r="27" spans="1:11" s="15" customFormat="1" ht="25.5">
      <c r="A27" s="14" t="str">
        <f>+[1]Inicial!A28</f>
        <v>7. Programa de Seguimiento y Monitoreo</v>
      </c>
      <c r="B27" s="13">
        <f>+B28+B29</f>
        <v>0</v>
      </c>
      <c r="C27" s="13">
        <f t="shared" ref="C27:J27" si="8">+C28+C29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8383.99</v>
      </c>
      <c r="K27" s="24">
        <f t="shared" si="2"/>
        <v>8383.99</v>
      </c>
    </row>
    <row r="28" spans="1:11" s="4" customFormat="1">
      <c r="A28" s="7" t="str">
        <f>+[1]Inicial!A29</f>
        <v>7.1. Proyectos - Curia</v>
      </c>
      <c r="B28" s="8"/>
      <c r="C28" s="8"/>
      <c r="D28" s="8"/>
      <c r="E28" s="8"/>
      <c r="F28" s="8"/>
      <c r="G28" s="8"/>
      <c r="H28" s="8"/>
      <c r="I28" s="8"/>
      <c r="J28" s="8">
        <v>8383.99</v>
      </c>
      <c r="K28" s="8">
        <f t="shared" si="2"/>
        <v>8383.99</v>
      </c>
    </row>
    <row r="29" spans="1:11" s="4" customFormat="1" ht="12.75" thickBot="1">
      <c r="A29" s="10" t="str">
        <f>+[1]Inicial!A30</f>
        <v>7.2. Fundación Teletón SJD</v>
      </c>
      <c r="B29" s="11"/>
      <c r="C29" s="11"/>
      <c r="D29" s="11"/>
      <c r="E29" s="11"/>
      <c r="F29" s="11"/>
      <c r="G29" s="11"/>
      <c r="H29" s="11"/>
      <c r="I29" s="11"/>
      <c r="J29" s="11"/>
      <c r="K29" s="11">
        <f t="shared" si="2"/>
        <v>0</v>
      </c>
    </row>
    <row r="30" spans="1:11" s="15" customFormat="1" ht="12.75">
      <c r="A30" s="14" t="s">
        <v>16</v>
      </c>
      <c r="B30" s="13">
        <f>+B31</f>
        <v>0</v>
      </c>
      <c r="C30" s="13">
        <f t="shared" ref="C30:J30" si="9">+C31</f>
        <v>38500</v>
      </c>
      <c r="D30" s="13">
        <f t="shared" si="9"/>
        <v>0</v>
      </c>
      <c r="E30" s="13">
        <f t="shared" si="9"/>
        <v>0</v>
      </c>
      <c r="F30" s="13">
        <f t="shared" si="9"/>
        <v>0</v>
      </c>
      <c r="G30" s="13">
        <f t="shared" si="9"/>
        <v>0</v>
      </c>
      <c r="H30" s="13">
        <f t="shared" si="9"/>
        <v>0</v>
      </c>
      <c r="I30" s="13">
        <f t="shared" si="9"/>
        <v>0</v>
      </c>
      <c r="J30" s="13">
        <f t="shared" si="9"/>
        <v>0</v>
      </c>
      <c r="K30" s="24">
        <f>SUM(B30:J30)</f>
        <v>38500</v>
      </c>
    </row>
    <row r="31" spans="1:11" s="4" customFormat="1" ht="24.75" thickBot="1">
      <c r="A31" s="20" t="s">
        <v>17</v>
      </c>
      <c r="B31" s="21"/>
      <c r="C31" s="21">
        <v>38500</v>
      </c>
      <c r="D31" s="21"/>
      <c r="E31" s="21"/>
      <c r="F31" s="21"/>
      <c r="G31" s="21"/>
      <c r="H31" s="21"/>
      <c r="I31" s="21"/>
      <c r="J31" s="21"/>
      <c r="K31" s="21"/>
    </row>
    <row r="32" spans="1:11" s="15" customFormat="1" ht="12.75">
      <c r="A32" s="14" t="s">
        <v>18</v>
      </c>
      <c r="B32" s="13">
        <f t="shared" ref="B32:J32" si="10">+B33+B34</f>
        <v>0</v>
      </c>
      <c r="C32" s="13">
        <f t="shared" si="10"/>
        <v>0</v>
      </c>
      <c r="D32" s="13">
        <f t="shared" si="10"/>
        <v>0</v>
      </c>
      <c r="E32" s="13">
        <f t="shared" si="10"/>
        <v>0</v>
      </c>
      <c r="F32" s="13">
        <f t="shared" si="10"/>
        <v>0</v>
      </c>
      <c r="G32" s="13">
        <f t="shared" si="10"/>
        <v>0</v>
      </c>
      <c r="H32" s="13">
        <f t="shared" si="10"/>
        <v>0</v>
      </c>
      <c r="I32" s="13">
        <f t="shared" si="10"/>
        <v>0</v>
      </c>
      <c r="J32" s="13">
        <f t="shared" si="10"/>
        <v>0</v>
      </c>
      <c r="K32" s="24">
        <f>SUM(B32:J32)</f>
        <v>0</v>
      </c>
    </row>
    <row r="33" spans="1:11" s="4" customFormat="1" ht="12.75" thickBot="1">
      <c r="A33" s="20" t="s">
        <v>19</v>
      </c>
      <c r="B33" s="21">
        <v>0</v>
      </c>
      <c r="C33" s="21"/>
      <c r="D33" s="21"/>
      <c r="E33" s="21">
        <v>0</v>
      </c>
      <c r="F33" s="21">
        <v>0</v>
      </c>
      <c r="G33" s="21"/>
      <c r="H33" s="21">
        <v>0</v>
      </c>
      <c r="I33" s="21"/>
      <c r="J33" s="21"/>
      <c r="K33" s="21"/>
    </row>
    <row r="34" spans="1:11" s="4" customFormat="1" ht="12.75" thickBo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s="4" customFormat="1" ht="13.5" thickBot="1">
      <c r="A35" s="16" t="s">
        <v>14</v>
      </c>
      <c r="B35" s="17">
        <f t="shared" ref="B35:J35" si="11">+B3+B12+B16+B19+B21+B23+B27</f>
        <v>161490.62</v>
      </c>
      <c r="C35" s="17">
        <f t="shared" si="11"/>
        <v>228769.51</v>
      </c>
      <c r="D35" s="17">
        <f t="shared" si="11"/>
        <v>2202.11</v>
      </c>
      <c r="E35" s="17">
        <f t="shared" si="11"/>
        <v>240687.04</v>
      </c>
      <c r="F35" s="17">
        <f t="shared" si="11"/>
        <v>46258</v>
      </c>
      <c r="G35" s="17">
        <f t="shared" si="11"/>
        <v>12348</v>
      </c>
      <c r="H35" s="17">
        <f t="shared" si="11"/>
        <v>790931.49</v>
      </c>
      <c r="I35" s="17">
        <f t="shared" si="11"/>
        <v>1026842.7999999999</v>
      </c>
      <c r="J35" s="17">
        <f t="shared" si="11"/>
        <v>125927.49</v>
      </c>
      <c r="K35" s="17">
        <f>+K3+K12+K16+K19+K21+K23+K27+K30+K32</f>
        <v>2673957.0600000005</v>
      </c>
    </row>
    <row r="36" spans="1:11">
      <c r="A36" s="18"/>
    </row>
    <row r="38" spans="1:11">
      <c r="K38" s="19"/>
    </row>
  </sheetData>
  <mergeCells count="1">
    <mergeCell ref="A1:K1"/>
  </mergeCells>
  <printOptions horizontalCentered="1" verticalCentered="1"/>
  <pageMargins left="0" right="0" top="0.74803149606299213" bottom="0.55118110236220474" header="0" footer="0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Ptto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2014-11-27T15:15:22Z</cp:lastPrinted>
  <dcterms:created xsi:type="dcterms:W3CDTF">2014-01-20T20:32:33Z</dcterms:created>
  <dcterms:modified xsi:type="dcterms:W3CDTF">2014-11-27T18:27:35Z</dcterms:modified>
</cp:coreProperties>
</file>